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etunjuk" sheetId="1" state="visible" r:id="rId3"/>
    <sheet name="Data" sheetId="2" state="visible" r:id="rId4"/>
    <sheet name="Hasi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<sst xmlns="http://schemas.openxmlformats.org/spreadsheetml/2006/main" count="69" uniqueCount="57">
  <si>
    <t xml:space="preserve">Templat indikator pelayanan rawat inap · Akademi MedMinutes (MM-AK-05)</t>
  </si>
  <si>
    <t xml:space="preserve">medminutes.io/akademi/efisiensi-rs · Versi November 2026 · CC BY-ND 4.0: boleh diteruskan utuh dengan menyebut sumber</t>
  </si>
  <si>
    <t xml:space="preserve">Cara pakai</t>
  </si>
  <si>
    <t xml:space="preserve">1. Sheet 'Data': isi sel kuning per bulan: jumlah tempat tidur, hari perawatan, jumlah lama dirawat, pasien keluar (hidup + mati), pasien mati seluruhnya, dan pasien mati lebih dari 48 jam.</t>
  </si>
  <si>
    <t xml:space="preserve">2. Sheet 'Hasil': BOR, ALOS, BTO, TOI, NDR, dan GDR per bulan dan untuk satu tahun, lengkap dengan status terhadap nilai ideal.</t>
  </si>
  <si>
    <t xml:space="preserve">3. Data contoh (200 tempat tidur, 12 bulan) hanya untuk latihan. Hapus sebelum dipakai.</t>
  </si>
  <si>
    <t xml:space="preserve">Rumus dan nilai ideal</t>
  </si>
  <si>
    <t xml:space="preserve">· BOR = hari perawatan / (jumlah TT x hari dalam periode) x 100%. Ideal 60 sampai 85%.</t>
  </si>
  <si>
    <t xml:space="preserve">· ALOS = jumlah lama dirawat / jumlah pasien keluar (hidup + mati). Ideal 6 sampai 9 hari.</t>
  </si>
  <si>
    <t xml:space="preserve">· BTO = jumlah pasien keluar / jumlah TT. Ideal 40 sampai 50 kali per tahun (angka bulanan berkisar sepertiganya hingga seperempatnya; baca baris Tahun).</t>
  </si>
  <si>
    <t xml:space="preserve">· TOI = (jumlah TT x hari dalam periode - hari perawatan) / jumlah pasien keluar. Ideal 1 sampai 3 hari.</t>
  </si>
  <si>
    <t xml:space="preserve">· NDR = pasien mati lebih dari 48 jam / pasien keluar x 1.000. Masih dapat ditoleransi di bawah 25 per 1.000.</t>
  </si>
  <si>
    <t xml:space="preserve">· GDR = pasien mati seluruhnya / pasien keluar x 1.000. Seyogianya tidak lebih dari 45 per 1.000.</t>
  </si>
  <si>
    <t xml:space="preserve">Dasar</t>
  </si>
  <si>
    <t xml:space="preserve">· Rumus dan nilai ideal: Buku Petunjuk Pengisian, Pengolahan, dan Penyajian Data Rumah Sakit (Juknis SIRS 2011, Kemenkes), lampiran Permenkes 1171/2011.</t>
  </si>
  <si>
    <t xml:space="preserve">· Permenkes 1171/2011 dicabut oleh Permenkes 6/2026 tentang Rumah Sakit (Pasal 84 huruf e). Nilai ideal di atas dipakai sebagai acuan praktik, bukan batas wajib peraturan.</t>
  </si>
  <si>
    <t xml:space="preserve">· Baris Tahun memakai jumlah TT x hari, sehingga perubahan jumlah tempat tidur di tengah tahun tetap terhitung benar.</t>
  </si>
  <si>
    <t xml:space="preserve">Bacaan lengkap dan bahan rapat direksi: https://medminutes.io/akademi/efisiensi-rs/</t>
  </si>
  <si>
    <t xml:space="preserve">Data bulanan rawat inap</t>
  </si>
  <si>
    <t xml:space="preserve">Isi sel kuning. Hari dalam bulan sudah terisi; ubah Februari menjadi 29 pada tahun kabisat.</t>
  </si>
  <si>
    <t xml:space="preserve">Bulan</t>
  </si>
  <si>
    <t xml:space="preserve">Hari</t>
  </si>
  <si>
    <t xml:space="preserve">Jumlah TT</t>
  </si>
  <si>
    <t xml:space="preserve">Hari perawatan</t>
  </si>
  <si>
    <t xml:space="preserve">Jumlah lama dirawat</t>
  </si>
  <si>
    <t xml:space="preserve">Pasien keluar (hidup + mati)</t>
  </si>
  <si>
    <t xml:space="preserve">Pasien mati seluruhnya</t>
  </si>
  <si>
    <t xml:space="preserve">Pasien mati &gt; 48 jam</t>
  </si>
  <si>
    <t xml:space="preserve">Januari</t>
  </si>
  <si>
    <t xml:space="preserve">Februari</t>
  </si>
  <si>
    <t xml:space="preserve">Maret</t>
  </si>
  <si>
    <t xml:space="preserve">April</t>
  </si>
  <si>
    <t xml:space="preserve">Mei</t>
  </si>
  <si>
    <t xml:space="preserve">Juni</t>
  </si>
  <si>
    <t xml:space="preserve">Juli</t>
  </si>
  <si>
    <t xml:space="preserve">Agustus</t>
  </si>
  <si>
    <t xml:space="preserve">September</t>
  </si>
  <si>
    <t xml:space="preserve">Oktober</t>
  </si>
  <si>
    <t xml:space="preserve">November</t>
  </si>
  <si>
    <t xml:space="preserve">Desember</t>
  </si>
  <si>
    <t xml:space="preserve">Indikator pelayanan rawat inap</t>
  </si>
  <si>
    <t xml:space="preserve">Periode</t>
  </si>
  <si>
    <t xml:space="preserve">BOR (%)</t>
  </si>
  <si>
    <t xml:space="preserve">ALOS (hari)</t>
  </si>
  <si>
    <t xml:space="preserve">BTO (kali)</t>
  </si>
  <si>
    <t xml:space="preserve">TOI (hari)</t>
  </si>
  <si>
    <t xml:space="preserve">NDR (per 1.000)</t>
  </si>
  <si>
    <t xml:space="preserve">GDR (per 1.000)</t>
  </si>
  <si>
    <t xml:space="preserve">Tahun</t>
  </si>
  <si>
    <t xml:space="preserve">Nilai ideal</t>
  </si>
  <si>
    <t xml:space="preserve">60 - 85</t>
  </si>
  <si>
    <t xml:space="preserve">6 - 9</t>
  </si>
  <si>
    <t xml:space="preserve">40 - 50</t>
  </si>
  <si>
    <t xml:space="preserve">1 - 3</t>
  </si>
  <si>
    <t xml:space="preserve">&lt; 25</t>
  </si>
  <si>
    <t xml:space="preserve">&lt;= 45</t>
  </si>
  <si>
    <t xml:space="preserve">Status (baris Tahun)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</si>
</sst>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1D32"/>
      <name val="Cambria"/>
      <family val="0"/>
      <charset val="1"/>
    </font>
    <font>
      <i val="true"/>
      <sz val="11"/>
      <color rgb="FF4A6580"/>
      <name val="Cambria"/>
      <family val="0"/>
      <charset val="1"/>
    </font>
    <font>
      <b val="true"/>
      <sz val="12"/>
      <color rgb="FF0C1D32"/>
      <name val="Cambria"/>
      <family val="0"/>
      <charset val="1"/>
    </font>
    <font>
      <b val="true"/>
      <sz val="11"/>
      <color rgb="FF265F8A"/>
      <name val="Cambria"/>
      <family val="0"/>
      <charset val="1"/>
    </font>
    <font>
      <b val="true"/>
      <sz val="14"/>
      <color rgb="FF0C1D32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0C1D32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65F8A"/>
        <bgColor rgb="FF4A6580"/>
      </patternFill>
    </fill>
    <fill>
      <patternFill patternType="solid">
        <fgColor rgb="FFFFF7E0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CCFFFF"/>
      <rgbColor rgb="FF660066"/>
      <rgbColor rgb="FFFF8080"/>
      <rgbColor rgb="FF265F8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580"/>
      <rgbColor rgb="FF969696"/>
      <rgbColor rgb="FF003366"/>
      <rgbColor rgb="FF339966"/>
      <rgbColor rgb="FF0C1D3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2"/>
  </cols>
  <sheetData>
    <row r="1" customFormat="false" ht="20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23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4" t="s">
        <v>13</v>
      </c>
    </row>
    <row r="18" customFormat="false" ht="23.85" hidden="false" customHeight="false" outlineLevel="0" collapsed="false">
      <c r="A18" s="3" t="s">
        <v>14</v>
      </c>
    </row>
    <row r="19" customFormat="false" ht="23.8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5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22"/>
    <col collapsed="false" customWidth="true" hidden="false" outlineLevel="0" max="8" min="8" style="0" width="20"/>
  </cols>
  <sheetData>
    <row r="1" customFormat="false" ht="17.35" hidden="false" customHeight="false" outlineLevel="0" collapsed="false">
      <c r="A1" s="6" t="s">
        <v>18</v>
      </c>
    </row>
    <row r="2" customFormat="false" ht="15" hidden="false" customHeight="false" outlineLevel="0" collapsed="false">
      <c r="A2" s="0" t="s">
        <v>19</v>
      </c>
    </row>
    <row r="4" customFormat="false" ht="31.5" hidden="false" customHeight="true" outlineLevel="0" collapsed="false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</row>
    <row r="5" customFormat="false" ht="15" hidden="false" customHeight="false" outlineLevel="0" collapsed="false">
      <c r="A5" s="0" t="s">
        <v>28</v>
      </c>
      <c r="B5" s="8" t="n">
        <v>31</v>
      </c>
      <c r="C5" s="8" t="n">
        <v>200</v>
      </c>
      <c r="D5" s="8" t="n">
        <v>4177</v>
      </c>
      <c r="E5" s="8" t="n">
        <v>4177</v>
      </c>
      <c r="F5" s="8" t="n">
        <v>673</v>
      </c>
      <c r="G5" s="8" t="n">
        <v>14</v>
      </c>
      <c r="H5" s="8" t="n">
        <v>9</v>
      </c>
    </row>
    <row r="6" customFormat="false" ht="15" hidden="false" customHeight="false" outlineLevel="0" collapsed="false">
      <c r="A6" s="0" t="s">
        <v>29</v>
      </c>
      <c r="B6" s="8" t="n">
        <v>28</v>
      </c>
      <c r="C6" s="8" t="n">
        <v>200</v>
      </c>
      <c r="D6" s="8" t="n">
        <v>3649</v>
      </c>
      <c r="E6" s="8" t="n">
        <v>3649</v>
      </c>
      <c r="F6" s="8" t="n">
        <v>593</v>
      </c>
      <c r="G6" s="8" t="n">
        <v>12</v>
      </c>
      <c r="H6" s="8" t="n">
        <v>8</v>
      </c>
    </row>
    <row r="7" customFormat="false" ht="15" hidden="false" customHeight="false" outlineLevel="0" collapsed="false">
      <c r="A7" s="0" t="s">
        <v>30</v>
      </c>
      <c r="B7" s="8" t="n">
        <v>31</v>
      </c>
      <c r="C7" s="8" t="n">
        <v>200</v>
      </c>
      <c r="D7" s="8" t="n">
        <v>4401</v>
      </c>
      <c r="E7" s="8" t="n">
        <v>4401</v>
      </c>
      <c r="F7" s="8" t="n">
        <v>712</v>
      </c>
      <c r="G7" s="8" t="n">
        <v>15</v>
      </c>
      <c r="H7" s="8" t="n">
        <v>10</v>
      </c>
    </row>
    <row r="8" customFormat="false" ht="15" hidden="false" customHeight="false" outlineLevel="0" collapsed="false">
      <c r="A8" s="0" t="s">
        <v>31</v>
      </c>
      <c r="B8" s="8" t="n">
        <v>30</v>
      </c>
      <c r="C8" s="8" t="n">
        <v>200</v>
      </c>
      <c r="D8" s="8" t="n">
        <v>4214</v>
      </c>
      <c r="E8" s="8" t="n">
        <v>4214</v>
      </c>
      <c r="F8" s="8" t="n">
        <v>624</v>
      </c>
      <c r="G8" s="8" t="n">
        <v>13</v>
      </c>
      <c r="H8" s="8" t="n">
        <v>8</v>
      </c>
    </row>
    <row r="9" customFormat="false" ht="15" hidden="false" customHeight="false" outlineLevel="0" collapsed="false">
      <c r="A9" s="0" t="s">
        <v>32</v>
      </c>
      <c r="B9" s="8" t="n">
        <v>31</v>
      </c>
      <c r="C9" s="8" t="n">
        <v>200</v>
      </c>
      <c r="D9" s="8" t="n">
        <v>4338</v>
      </c>
      <c r="E9" s="8" t="n">
        <v>4338</v>
      </c>
      <c r="F9" s="8" t="n">
        <v>633</v>
      </c>
      <c r="G9" s="8" t="n">
        <v>13</v>
      </c>
      <c r="H9" s="8" t="n">
        <v>8</v>
      </c>
    </row>
    <row r="10" customFormat="false" ht="15" hidden="false" customHeight="false" outlineLevel="0" collapsed="false">
      <c r="A10" s="0" t="s">
        <v>33</v>
      </c>
      <c r="B10" s="8" t="n">
        <v>30</v>
      </c>
      <c r="C10" s="8" t="n">
        <v>200</v>
      </c>
      <c r="D10" s="8" t="n">
        <v>4247</v>
      </c>
      <c r="E10" s="8" t="n">
        <v>4247</v>
      </c>
      <c r="F10" s="8" t="n">
        <v>599</v>
      </c>
      <c r="G10" s="8" t="n">
        <v>12</v>
      </c>
      <c r="H10" s="8" t="n">
        <v>7</v>
      </c>
    </row>
    <row r="11" customFormat="false" ht="15" hidden="false" customHeight="false" outlineLevel="0" collapsed="false">
      <c r="A11" s="0" t="s">
        <v>34</v>
      </c>
      <c r="B11" s="8" t="n">
        <v>31</v>
      </c>
      <c r="C11" s="8" t="n">
        <v>200</v>
      </c>
      <c r="D11" s="8" t="n">
        <v>4309</v>
      </c>
      <c r="E11" s="8" t="n">
        <v>4309</v>
      </c>
      <c r="F11" s="8" t="n">
        <v>697</v>
      </c>
      <c r="G11" s="8" t="n">
        <v>13</v>
      </c>
      <c r="H11" s="8" t="n">
        <v>7</v>
      </c>
    </row>
    <row r="12" customFormat="false" ht="15" hidden="false" customHeight="false" outlineLevel="0" collapsed="false">
      <c r="A12" s="0" t="s">
        <v>35</v>
      </c>
      <c r="B12" s="8" t="n">
        <v>31</v>
      </c>
      <c r="C12" s="8" t="n">
        <v>200</v>
      </c>
      <c r="D12" s="8" t="n">
        <v>4715</v>
      </c>
      <c r="E12" s="8" t="n">
        <v>4715</v>
      </c>
      <c r="F12" s="8" t="n">
        <v>714</v>
      </c>
      <c r="G12" s="8" t="n">
        <v>14</v>
      </c>
      <c r="H12" s="8" t="n">
        <v>8</v>
      </c>
    </row>
    <row r="13" customFormat="false" ht="15" hidden="false" customHeight="false" outlineLevel="0" collapsed="false">
      <c r="A13" s="0" t="s">
        <v>36</v>
      </c>
      <c r="B13" s="8" t="n">
        <v>30</v>
      </c>
      <c r="C13" s="8" t="n">
        <v>200</v>
      </c>
      <c r="D13" s="8" t="n">
        <v>4518</v>
      </c>
      <c r="E13" s="8" t="n">
        <v>4518</v>
      </c>
      <c r="F13" s="8" t="n">
        <v>700</v>
      </c>
      <c r="G13" s="8" t="n">
        <v>14</v>
      </c>
      <c r="H13" s="8" t="n">
        <v>8</v>
      </c>
    </row>
    <row r="14" customFormat="false" ht="15" hidden="false" customHeight="false" outlineLevel="0" collapsed="false">
      <c r="A14" s="0" t="s">
        <v>37</v>
      </c>
      <c r="B14" s="8" t="n">
        <v>31</v>
      </c>
      <c r="C14" s="8" t="n">
        <v>200</v>
      </c>
      <c r="D14" s="8" t="n">
        <v>4742</v>
      </c>
      <c r="E14" s="8" t="n">
        <v>4742</v>
      </c>
      <c r="F14" s="8" t="n">
        <v>762</v>
      </c>
      <c r="G14" s="8" t="n">
        <v>15</v>
      </c>
      <c r="H14" s="8" t="n">
        <v>9</v>
      </c>
    </row>
    <row r="15" customFormat="false" ht="15" hidden="false" customHeight="false" outlineLevel="0" collapsed="false">
      <c r="A15" s="0" t="s">
        <v>38</v>
      </c>
      <c r="B15" s="8" t="n">
        <v>30</v>
      </c>
      <c r="C15" s="8" t="n">
        <v>200</v>
      </c>
      <c r="D15" s="8" t="n">
        <v>4509</v>
      </c>
      <c r="E15" s="8" t="n">
        <v>4509</v>
      </c>
      <c r="F15" s="8" t="n">
        <v>667</v>
      </c>
      <c r="G15" s="8" t="n">
        <v>13</v>
      </c>
      <c r="H15" s="8" t="n">
        <v>7</v>
      </c>
    </row>
    <row r="16" customFormat="false" ht="15" hidden="false" customHeight="false" outlineLevel="0" collapsed="false">
      <c r="A16" s="0" t="s">
        <v>39</v>
      </c>
      <c r="B16" s="8" t="n">
        <v>31</v>
      </c>
      <c r="C16" s="8" t="n">
        <v>200</v>
      </c>
      <c r="D16" s="8" t="n">
        <v>4181</v>
      </c>
      <c r="E16" s="8" t="n">
        <v>4181</v>
      </c>
      <c r="F16" s="8" t="n">
        <v>626</v>
      </c>
      <c r="G16" s="8" t="n">
        <v>12</v>
      </c>
      <c r="H16" s="8" t="n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6"/>
    <col collapsed="false" customWidth="true" hidden="false" outlineLevel="0" max="7" min="6" style="0" width="18"/>
  </cols>
  <sheetData>
    <row r="1" customFormat="false" ht="17.35" hidden="false" customHeight="false" outlineLevel="0" collapsed="false">
      <c r="A1" s="6" t="s">
        <v>40</v>
      </c>
    </row>
    <row r="3" customFormat="false" ht="30" hidden="false" customHeight="true" outlineLevel="0" collapsed="false">
      <c r="A3" s="7" t="s">
        <v>41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46</v>
      </c>
      <c r="G3" s="7" t="s">
        <v>47</v>
      </c>
    </row>
    <row r="4" customFormat="false" ht="15" hidden="false" customHeight="false" outlineLevel="0" collapsed="false">
      <c r="A4" s="0" t="s">
        <v>28</v>
      </c>
      <c r="B4" s="9" t="n">
        <f aca="false">IF(Data!D5="","",Data!D5/(Data!C5*Data!B5)*100)</f>
        <v>67.3709677419355</v>
      </c>
      <c r="C4" s="9" t="n">
        <f aca="false">IF(Data!F5="","",Data!E5/Data!F5)</f>
        <v>6.20653789004458</v>
      </c>
      <c r="D4" s="9" t="n">
        <f aca="false">IF(Data!F5="","",Data!F5/Data!C5)</f>
        <v>3.365</v>
      </c>
      <c r="E4" s="9" t="n">
        <f aca="false">IF(Data!F5="","",(Data!C5*Data!B5-Data!D5)/Data!F5)</f>
        <v>3.00594353640416</v>
      </c>
      <c r="F4" s="9" t="n">
        <f aca="false">IF(Data!F5="","",Data!H5/Data!F5*1000)</f>
        <v>13.3729569093611</v>
      </c>
      <c r="G4" s="9" t="n">
        <f aca="false">IF(Data!F5="","",Data!G5/Data!F5*1000)</f>
        <v>20.8023774145617</v>
      </c>
    </row>
    <row r="5" customFormat="false" ht="15" hidden="false" customHeight="false" outlineLevel="0" collapsed="false">
      <c r="A5" s="0" t="s">
        <v>29</v>
      </c>
      <c r="B5" s="9" t="n">
        <f aca="false">IF(Data!D6="","",Data!D6/(Data!C6*Data!B6)*100)</f>
        <v>65.1607142857143</v>
      </c>
      <c r="C5" s="9" t="n">
        <f aca="false">IF(Data!F6="","",Data!E6/Data!F6)</f>
        <v>6.15345699831366</v>
      </c>
      <c r="D5" s="9" t="n">
        <f aca="false">IF(Data!F6="","",Data!F6/Data!C6)</f>
        <v>2.965</v>
      </c>
      <c r="E5" s="9" t="n">
        <f aca="false">IF(Data!F6="","",(Data!C6*Data!B6-Data!D6)/Data!F6)</f>
        <v>3.29005059021922</v>
      </c>
      <c r="F5" s="9" t="n">
        <f aca="false">IF(Data!F6="","",Data!H6/Data!F6*1000)</f>
        <v>13.4907251264755</v>
      </c>
      <c r="G5" s="9" t="n">
        <f aca="false">IF(Data!F6="","",Data!G6/Data!F6*1000)</f>
        <v>20.2360876897133</v>
      </c>
    </row>
    <row r="6" customFormat="false" ht="15" hidden="false" customHeight="false" outlineLevel="0" collapsed="false">
      <c r="A6" s="0" t="s">
        <v>30</v>
      </c>
      <c r="B6" s="9" t="n">
        <f aca="false">IF(Data!D7="","",Data!D7/(Data!C7*Data!B7)*100)</f>
        <v>70.9838709677419</v>
      </c>
      <c r="C6" s="9" t="n">
        <f aca="false">IF(Data!F7="","",Data!E7/Data!F7)</f>
        <v>6.1811797752809</v>
      </c>
      <c r="D6" s="9" t="n">
        <f aca="false">IF(Data!F7="","",Data!F7/Data!C7)</f>
        <v>3.56</v>
      </c>
      <c r="E6" s="9" t="n">
        <f aca="false">IF(Data!F7="","",(Data!C7*Data!B7-Data!D7)/Data!F7)</f>
        <v>2.52668539325843</v>
      </c>
      <c r="F6" s="9" t="n">
        <f aca="false">IF(Data!F7="","",Data!H7/Data!F7*1000)</f>
        <v>14.0449438202247</v>
      </c>
      <c r="G6" s="9" t="n">
        <f aca="false">IF(Data!F7="","",Data!G7/Data!F7*1000)</f>
        <v>21.0674157303371</v>
      </c>
    </row>
    <row r="7" customFormat="false" ht="15" hidden="false" customHeight="false" outlineLevel="0" collapsed="false">
      <c r="A7" s="0" t="s">
        <v>31</v>
      </c>
      <c r="B7" s="9" t="n">
        <f aca="false">IF(Data!D8="","",Data!D8/(Data!C8*Data!B8)*100)</f>
        <v>70.2333333333333</v>
      </c>
      <c r="C7" s="9" t="n">
        <f aca="false">IF(Data!F8="","",Data!E8/Data!F8)</f>
        <v>6.75320512820513</v>
      </c>
      <c r="D7" s="9" t="n">
        <f aca="false">IF(Data!F8="","",Data!F8/Data!C8)</f>
        <v>3.12</v>
      </c>
      <c r="E7" s="9" t="n">
        <f aca="false">IF(Data!F8="","",(Data!C8*Data!B8-Data!D8)/Data!F8)</f>
        <v>2.86217948717949</v>
      </c>
      <c r="F7" s="9" t="n">
        <f aca="false">IF(Data!F8="","",Data!H8/Data!F8*1000)</f>
        <v>12.8205128205128</v>
      </c>
      <c r="G7" s="9" t="n">
        <f aca="false">IF(Data!F8="","",Data!G8/Data!F8*1000)</f>
        <v>20.8333333333333</v>
      </c>
    </row>
    <row r="8" customFormat="false" ht="15" hidden="false" customHeight="false" outlineLevel="0" collapsed="false">
      <c r="A8" s="0" t="s">
        <v>32</v>
      </c>
      <c r="B8" s="9" t="n">
        <f aca="false">IF(Data!D9="","",Data!D9/(Data!C9*Data!B9)*100)</f>
        <v>69.9677419354839</v>
      </c>
      <c r="C8" s="9" t="n">
        <f aca="false">IF(Data!F9="","",Data!E9/Data!F9)</f>
        <v>6.85308056872038</v>
      </c>
      <c r="D8" s="9" t="n">
        <f aca="false">IF(Data!F9="","",Data!F9/Data!C9)</f>
        <v>3.165</v>
      </c>
      <c r="E8" s="9" t="n">
        <f aca="false">IF(Data!F9="","",(Data!C9*Data!B9-Data!D9)/Data!F9)</f>
        <v>2.94154818325434</v>
      </c>
      <c r="F8" s="9" t="n">
        <f aca="false">IF(Data!F9="","",Data!H9/Data!F9*1000)</f>
        <v>12.6382306477093</v>
      </c>
      <c r="G8" s="9" t="n">
        <f aca="false">IF(Data!F9="","",Data!G9/Data!F9*1000)</f>
        <v>20.5371248025276</v>
      </c>
    </row>
    <row r="9" customFormat="false" ht="15" hidden="false" customHeight="false" outlineLevel="0" collapsed="false">
      <c r="A9" s="0" t="s">
        <v>33</v>
      </c>
      <c r="B9" s="9" t="n">
        <f aca="false">IF(Data!D10="","",Data!D10/(Data!C10*Data!B10)*100)</f>
        <v>70.7833333333333</v>
      </c>
      <c r="C9" s="9" t="n">
        <f aca="false">IF(Data!F10="","",Data!E10/Data!F10)</f>
        <v>7.09015025041736</v>
      </c>
      <c r="D9" s="9" t="n">
        <f aca="false">IF(Data!F10="","",Data!F10/Data!C10)</f>
        <v>2.995</v>
      </c>
      <c r="E9" s="9" t="n">
        <f aca="false">IF(Data!F10="","",(Data!C10*Data!B10-Data!D10)/Data!F10)</f>
        <v>2.92654424040067</v>
      </c>
      <c r="F9" s="9" t="n">
        <f aca="false">IF(Data!F10="","",Data!H10/Data!F10*1000)</f>
        <v>11.686143572621</v>
      </c>
      <c r="G9" s="9" t="n">
        <f aca="false">IF(Data!F10="","",Data!G10/Data!F10*1000)</f>
        <v>20.0333889816361</v>
      </c>
    </row>
    <row r="10" customFormat="false" ht="15" hidden="false" customHeight="false" outlineLevel="0" collapsed="false">
      <c r="A10" s="0" t="s">
        <v>34</v>
      </c>
      <c r="B10" s="9" t="n">
        <f aca="false">IF(Data!D11="","",Data!D11/(Data!C11*Data!B11)*100)</f>
        <v>69.5</v>
      </c>
      <c r="C10" s="9" t="n">
        <f aca="false">IF(Data!F11="","",Data!E11/Data!F11)</f>
        <v>6.18220946915352</v>
      </c>
      <c r="D10" s="9" t="n">
        <f aca="false">IF(Data!F11="","",Data!F11/Data!C11)</f>
        <v>3.485</v>
      </c>
      <c r="E10" s="9" t="n">
        <f aca="false">IF(Data!F11="","",(Data!C11*Data!B11-Data!D11)/Data!F11)</f>
        <v>2.71305595408895</v>
      </c>
      <c r="F10" s="9" t="n">
        <f aca="false">IF(Data!F11="","",Data!H11/Data!F11*1000)</f>
        <v>10.0430416068867</v>
      </c>
      <c r="G10" s="9" t="n">
        <f aca="false">IF(Data!F11="","",Data!G11/Data!F11*1000)</f>
        <v>18.6513629842181</v>
      </c>
    </row>
    <row r="11" customFormat="false" ht="15" hidden="false" customHeight="false" outlineLevel="0" collapsed="false">
      <c r="A11" s="0" t="s">
        <v>35</v>
      </c>
      <c r="B11" s="9" t="n">
        <f aca="false">IF(Data!D12="","",Data!D12/(Data!C12*Data!B12)*100)</f>
        <v>76.0483870967742</v>
      </c>
      <c r="C11" s="9" t="n">
        <f aca="false">IF(Data!F12="","",Data!E12/Data!F12)</f>
        <v>6.60364145658263</v>
      </c>
      <c r="D11" s="9" t="n">
        <f aca="false">IF(Data!F12="","",Data!F12/Data!C12)</f>
        <v>3.57</v>
      </c>
      <c r="E11" s="9" t="n">
        <f aca="false">IF(Data!F12="","",(Data!C12*Data!B12-Data!D12)/Data!F12)</f>
        <v>2.07983193277311</v>
      </c>
      <c r="F11" s="9" t="n">
        <f aca="false">IF(Data!F12="","",Data!H12/Data!F12*1000)</f>
        <v>11.2044817927171</v>
      </c>
      <c r="G11" s="9" t="n">
        <f aca="false">IF(Data!F12="","",Data!G12/Data!F12*1000)</f>
        <v>19.6078431372549</v>
      </c>
    </row>
    <row r="12" customFormat="false" ht="15" hidden="false" customHeight="false" outlineLevel="0" collapsed="false">
      <c r="A12" s="0" t="s">
        <v>36</v>
      </c>
      <c r="B12" s="9" t="n">
        <f aca="false">IF(Data!D13="","",Data!D13/(Data!C13*Data!B13)*100)</f>
        <v>75.3</v>
      </c>
      <c r="C12" s="9" t="n">
        <f aca="false">IF(Data!F13="","",Data!E13/Data!F13)</f>
        <v>6.45428571428572</v>
      </c>
      <c r="D12" s="9" t="n">
        <f aca="false">IF(Data!F13="","",Data!F13/Data!C13)</f>
        <v>3.5</v>
      </c>
      <c r="E12" s="9" t="n">
        <f aca="false">IF(Data!F13="","",(Data!C13*Data!B13-Data!D13)/Data!F13)</f>
        <v>2.11714285714286</v>
      </c>
      <c r="F12" s="9" t="n">
        <f aca="false">IF(Data!F13="","",Data!H13/Data!F13*1000)</f>
        <v>11.4285714285714</v>
      </c>
      <c r="G12" s="9" t="n">
        <f aca="false">IF(Data!F13="","",Data!G13/Data!F13*1000)</f>
        <v>20</v>
      </c>
    </row>
    <row r="13" customFormat="false" ht="15" hidden="false" customHeight="false" outlineLevel="0" collapsed="false">
      <c r="A13" s="0" t="s">
        <v>37</v>
      </c>
      <c r="B13" s="9" t="n">
        <f aca="false">IF(Data!D14="","",Data!D14/(Data!C14*Data!B14)*100)</f>
        <v>76.4838709677419</v>
      </c>
      <c r="C13" s="9" t="n">
        <f aca="false">IF(Data!F14="","",Data!E14/Data!F14)</f>
        <v>6.22309711286089</v>
      </c>
      <c r="D13" s="9" t="n">
        <f aca="false">IF(Data!F14="","",Data!F14/Data!C14)</f>
        <v>3.81</v>
      </c>
      <c r="E13" s="9" t="n">
        <f aca="false">IF(Data!F14="","",(Data!C14*Data!B14-Data!D14)/Data!F14)</f>
        <v>1.91338582677165</v>
      </c>
      <c r="F13" s="9" t="n">
        <f aca="false">IF(Data!F14="","",Data!H14/Data!F14*1000)</f>
        <v>11.8110236220472</v>
      </c>
      <c r="G13" s="9" t="n">
        <f aca="false">IF(Data!F14="","",Data!G14/Data!F14*1000)</f>
        <v>19.6850393700787</v>
      </c>
    </row>
    <row r="14" customFormat="false" ht="15" hidden="false" customHeight="false" outlineLevel="0" collapsed="false">
      <c r="A14" s="0" t="s">
        <v>38</v>
      </c>
      <c r="B14" s="9" t="n">
        <f aca="false">IF(Data!D15="","",Data!D15/(Data!C15*Data!B15)*100)</f>
        <v>75.15</v>
      </c>
      <c r="C14" s="9" t="n">
        <f aca="false">IF(Data!F15="","",Data!E15/Data!F15)</f>
        <v>6.76011994002999</v>
      </c>
      <c r="D14" s="9" t="n">
        <f aca="false">IF(Data!F15="","",Data!F15/Data!C15)</f>
        <v>3.335</v>
      </c>
      <c r="E14" s="9" t="n">
        <f aca="false">IF(Data!F15="","",(Data!C15*Data!B15-Data!D15)/Data!F15)</f>
        <v>2.23538230884558</v>
      </c>
      <c r="F14" s="9" t="n">
        <f aca="false">IF(Data!F15="","",Data!H15/Data!F15*1000)</f>
        <v>10.4947526236882</v>
      </c>
      <c r="G14" s="9" t="n">
        <f aca="false">IF(Data!F15="","",Data!G15/Data!F15*1000)</f>
        <v>19.4902548725637</v>
      </c>
    </row>
    <row r="15" customFormat="false" ht="15" hidden="false" customHeight="false" outlineLevel="0" collapsed="false">
      <c r="A15" s="0" t="s">
        <v>39</v>
      </c>
      <c r="B15" s="9" t="n">
        <f aca="false">IF(Data!D16="","",Data!D16/(Data!C16*Data!B16)*100)</f>
        <v>67.4354838709677</v>
      </c>
      <c r="C15" s="9" t="n">
        <f aca="false">IF(Data!F16="","",Data!E16/Data!F16)</f>
        <v>6.67891373801917</v>
      </c>
      <c r="D15" s="9" t="n">
        <f aca="false">IF(Data!F16="","",Data!F16/Data!C16)</f>
        <v>3.13</v>
      </c>
      <c r="E15" s="9" t="n">
        <f aca="false">IF(Data!F16="","",(Data!C16*Data!B16-Data!D16)/Data!F16)</f>
        <v>3.22523961661342</v>
      </c>
      <c r="F15" s="9" t="n">
        <f aca="false">IF(Data!F16="","",Data!H16/Data!F16*1000)</f>
        <v>11.1821086261981</v>
      </c>
      <c r="G15" s="9" t="n">
        <f aca="false">IF(Data!F16="","",Data!G16/Data!F16*1000)</f>
        <v>19.1693290734824</v>
      </c>
    </row>
    <row r="16" customFormat="false" ht="15" hidden="false" customHeight="false" outlineLevel="0" collapsed="false">
      <c r="A16" s="10" t="s">
        <v>48</v>
      </c>
      <c r="B16" s="11" t="n">
        <f aca="false">SUM(Data!D5:D16)/SUMPRODUCT(Data!C5:C16,Data!B5:B16)*100</f>
        <v>71.2328767123288</v>
      </c>
      <c r="C16" s="11" t="n">
        <f aca="false">SUM(Data!E5:E16)/SUM(Data!F5:F16)</f>
        <v>6.5</v>
      </c>
      <c r="D16" s="11" t="n">
        <f aca="false">SUM(Data!F5:F16)/(SUMPRODUCT(Data!C5:C16,Data!B5:B16)/SUM(Data!B5:B16))</f>
        <v>40</v>
      </c>
      <c r="E16" s="11" t="n">
        <f aca="false">(SUMPRODUCT(Data!C5:C16,Data!B5:B16)-SUM(Data!D5:D16))/SUM(Data!F5:F16)</f>
        <v>2.625</v>
      </c>
      <c r="F16" s="11" t="n">
        <f aca="false">SUM(Data!H5:H16)/SUM(Data!F5:F16)*1000</f>
        <v>12</v>
      </c>
      <c r="G16" s="11" t="n">
        <f aca="false">SUM(Data!G5:G16)/SUM(Data!F5:F16)*1000</f>
        <v>20</v>
      </c>
    </row>
    <row r="17" customFormat="false" ht="15" hidden="false" customHeight="false" outlineLevel="0" collapsed="false">
      <c r="A17" s="10" t="s">
        <v>49</v>
      </c>
      <c r="B17" s="0" t="s">
        <v>50</v>
      </c>
      <c r="C17" s="0" t="s">
        <v>51</v>
      </c>
      <c r="D17" s="0" t="s">
        <v>52</v>
      </c>
      <c r="E17" s="0" t="s">
        <v>53</v>
      </c>
      <c r="F17" s="0" t="s">
        <v>54</v>
      </c>
      <c r="G17" s="0" t="s">
        <v>55</v>
      </c>
    </row>
    <row r="18" customFormat="false" ht="15" hidden="false" customHeight="false" outlineLevel="0" collapsed="false">
      <c r="A18" s="10" t="s">
        <v>56</v>
      </c>
      <c r="B18" s="0" t="str">
        <f aca="false">IF(B16="","",IF(B16&lt;60,"DI BAWAH",IF(B16&gt;85,"DI ATAS","DALAM RENTANG")))</f>
        <v>DALAM RENTANG</v>
      </c>
      <c r="C18" s="0" t="str">
        <f aca="false">IF(C16="","",IF(C16&lt;6,"DI BAWAH",IF(C16&gt;9,"DI ATAS","DALAM RENTANG")))</f>
        <v>DALAM RENTANG</v>
      </c>
      <c r="D18" s="0" t="str">
        <f aca="false">IF(D16="","",IF(D16&lt;40,"DI BAWAH",IF(D16&gt;50,"DI ATAS","DALAM RENTANG")))</f>
        <v>DALAM RENTANG</v>
      </c>
      <c r="E18" s="0" t="str">
        <f aca="false">IF(E16="","",IF(E16&lt;1,"DI BAWAH",IF(E16&gt;3,"DI ATAS","DALAM RENTANG")))</f>
        <v>DALAM RENTANG</v>
      </c>
      <c r="F18" s="0" t="str">
        <f aca="false">IF(F16="","",IF(F16&lt;25,"MEMENUHI","DI ATAS BATAS"))</f>
        <v>MEMENUHI</v>
      </c>
      <c r="G18" s="0" t="str">
        <f aca="false">IF(G16="","",IF(G16&lt;=45,"MEMENUHI","DI ATAS BATAS"))</f>
        <v>MEMENUHI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2026-11-06T07:04:55Z</dcterms:created>
  <dc:creator>openpyxl</dc:creator>
  <dc:description/>
  <dc:language>en-ID</dc:language>
  <cp:lastModifiedBy/>
  <dcterms:modified xsi:type="dcterms:W3CDTF">2026-11-06T07:04:55Z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